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 partagés\Olivier - Blandine\03- Documents procédure inscription\Rentrée 2024\"/>
    </mc:Choice>
  </mc:AlternateContent>
  <xr:revisionPtr revIDLastSave="0" documentId="13_ncr:1_{EC026BD1-A9D5-490D-967B-F243BFAF0705}" xr6:coauthVersionLast="47" xr6:coauthVersionMax="47" xr10:uidLastSave="{00000000-0000-0000-0000-000000000000}"/>
  <workbookProtection lockStructure="1"/>
  <bookViews>
    <workbookView xWindow="-108" yWindow="-108" windowWidth="23256" windowHeight="12456" xr2:uid="{00000000-000D-0000-FFFF-FFFF00000000}"/>
  </bookViews>
  <sheets>
    <sheet name="Simulateur" sheetId="1" r:id="rId1"/>
    <sheet name="Paramétrage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K5" i="1"/>
  <c r="I4" i="1"/>
  <c r="K4" i="1"/>
  <c r="E22" i="1"/>
  <c r="F22" i="1"/>
  <c r="G22" i="1"/>
  <c r="D22" i="1"/>
  <c r="A1" i="1"/>
  <c r="E17" i="1"/>
  <c r="F17" i="1"/>
  <c r="G17" i="1"/>
  <c r="D17" i="1"/>
  <c r="E16" i="1"/>
  <c r="F16" i="1"/>
  <c r="G16" i="1"/>
  <c r="D16" i="1"/>
  <c r="G11" i="1"/>
  <c r="D11" i="1"/>
  <c r="E11" i="1"/>
  <c r="F11" i="1"/>
  <c r="E13" i="2"/>
  <c r="E14" i="2"/>
  <c r="E12" i="2"/>
  <c r="F4" i="2"/>
  <c r="F5" i="2"/>
  <c r="F6" i="2"/>
  <c r="F7" i="2"/>
  <c r="F8" i="2"/>
  <c r="F9" i="2"/>
  <c r="F10" i="2"/>
  <c r="F11" i="2"/>
  <c r="F12" i="2"/>
  <c r="F13" i="2"/>
  <c r="F14" i="2"/>
  <c r="F3" i="2"/>
  <c r="E4" i="2"/>
  <c r="E5" i="2"/>
  <c r="E6" i="2"/>
  <c r="E7" i="2"/>
  <c r="E8" i="2"/>
  <c r="E9" i="2"/>
  <c r="E10" i="2"/>
  <c r="E3" i="2"/>
  <c r="D13" i="2"/>
  <c r="D14" i="2"/>
  <c r="D12" i="2"/>
  <c r="D8" i="2"/>
  <c r="D9" i="2"/>
  <c r="D10" i="2"/>
  <c r="D7" i="2"/>
  <c r="D4" i="2"/>
  <c r="D5" i="2"/>
  <c r="D3" i="2"/>
  <c r="E7" i="1"/>
  <c r="F7" i="1"/>
  <c r="G7" i="1"/>
  <c r="D7" i="1"/>
  <c r="C13" i="2"/>
  <c r="C12" i="2"/>
  <c r="C7" i="2"/>
  <c r="C8" i="2"/>
  <c r="C9" i="2"/>
  <c r="C10" i="2"/>
  <c r="C6" i="2"/>
  <c r="C4" i="2"/>
  <c r="C3" i="2"/>
  <c r="I22" i="1" l="1"/>
  <c r="I7" i="1"/>
  <c r="G18" i="1"/>
  <c r="F18" i="1"/>
  <c r="E18" i="1"/>
  <c r="D18" i="1"/>
  <c r="I11" i="1"/>
  <c r="I18" i="1" l="1"/>
  <c r="I25" i="1" s="1"/>
  <c r="I27" i="1" l="1"/>
</calcChain>
</file>

<file path=xl/sharedStrings.xml><?xml version="1.0" encoding="utf-8"?>
<sst xmlns="http://schemas.openxmlformats.org/spreadsheetml/2006/main" count="59" uniqueCount="53">
  <si>
    <t>Enfant 1</t>
  </si>
  <si>
    <t>Enfant 2</t>
  </si>
  <si>
    <t>Enfant 3</t>
  </si>
  <si>
    <t>Enfant 4</t>
  </si>
  <si>
    <t>Selectionner la classe de votre enfant</t>
  </si>
  <si>
    <t>Scolarité</t>
  </si>
  <si>
    <t>Demi-pension</t>
  </si>
  <si>
    <t>Périscolaire</t>
  </si>
  <si>
    <t>Voyage scolaire</t>
  </si>
  <si>
    <t>Je souhaite que mon enfant participe au voyage scolaire ?</t>
  </si>
  <si>
    <t>Choix de la classe:</t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</si>
  <si>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</si>
  <si>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</si>
  <si>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</si>
  <si>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</si>
  <si>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</si>
  <si>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</si>
  <si>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</si>
  <si>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</si>
  <si>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</si>
  <si>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6ème</t>
  </si>
  <si>
    <t>5ème</t>
  </si>
  <si>
    <t>4ème</t>
  </si>
  <si>
    <t>3ème</t>
  </si>
  <si>
    <t>Classe</t>
  </si>
  <si>
    <t>Coût mensuel de la scolarité</t>
  </si>
  <si>
    <t>Coût mensuel de la demi pension</t>
  </si>
  <si>
    <t>Coût mensuel du périscolaire</t>
  </si>
  <si>
    <t>Coût mensuel du voyage</t>
  </si>
  <si>
    <t>Coût repas</t>
  </si>
  <si>
    <t>Nb jour par semaine</t>
  </si>
  <si>
    <t>1 fois / semaine</t>
  </si>
  <si>
    <t>2 fois / semaine</t>
  </si>
  <si>
    <t>3 fois / semaine</t>
  </si>
  <si>
    <t>4 fois / semaine</t>
  </si>
  <si>
    <t>Nombre de repas moyen</t>
  </si>
  <si>
    <t>Garderie ou étude du soir, Nombre de jours moyens</t>
  </si>
  <si>
    <t>Garderie du matin, Nombre de jours moyens</t>
  </si>
  <si>
    <t>Garderie matin</t>
  </si>
  <si>
    <t>Garderie ou etude soir</t>
  </si>
  <si>
    <t>➡️</t>
  </si>
  <si>
    <t>coût matin</t>
  </si>
  <si>
    <t>coût soir</t>
  </si>
  <si>
    <t>Pas de garderie du matin au collège</t>
  </si>
  <si>
    <t>Voyage scolaire uniquement au collège</t>
  </si>
  <si>
    <t>Oui</t>
  </si>
  <si>
    <t>Annéé scolaire</t>
  </si>
  <si>
    <t>2024-2025</t>
  </si>
  <si>
    <t>Ensemble scolaire Saint Bruno - 98 Avenue du Montcelet - 38380 ENTRE DEUX GUIERS - 04 76 66 06 33 - ets.stbruno@ec-chartreuse.fr - https://www.ensemblescolaire-saintbruno.com/</t>
  </si>
  <si>
    <t>Document non contractuel</t>
  </si>
  <si>
    <t>Cotisation APEL :</t>
  </si>
  <si>
    <t>Je cotise à l'APEL ?</t>
  </si>
  <si>
    <t>Participation aux investissements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</si>
</sst>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&quot;Soit un coût mensuel de &quot;###.00&quot; €&quot;"/>
    <numFmt numFmtId="165" formatCode="&quot;Soit un coût annuel de &quot;###.00&quot; 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"/>
      <family val="2"/>
    </font>
    <font>
      <sz val="11"/>
      <color theme="0"/>
      <name val="Arial Nova"/>
      <family val="2"/>
    </font>
    <font>
      <b/>
      <sz val="11"/>
      <color theme="1"/>
      <name val="Arial Nova"/>
      <family val="2"/>
    </font>
    <font>
      <i/>
      <sz val="11"/>
      <color theme="1"/>
      <name val="Arial Nova"/>
      <family val="2"/>
    </font>
    <font>
      <b/>
      <sz val="11"/>
      <color rgb="FFFF0000"/>
      <name val="Arial Nova"/>
      <family val="2"/>
    </font>
    <font>
      <b/>
      <sz val="11"/>
      <color theme="1" tint="0.34998626667073579"/>
      <name val="Arial Nova"/>
      <family val="2"/>
    </font>
    <font>
      <sz val="28"/>
      <color theme="1"/>
      <name val="Arial Nova"/>
      <family val="2"/>
    </font>
    <font>
      <b/>
      <sz val="11"/>
      <color theme="1"/>
      <name val="Arial Nova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4" fontId="0" fillId="13" borderId="12" xfId="1" applyFont="1" applyFill="1" applyBorder="1"/>
    <xf numFmtId="44" fontId="0" fillId="0" borderId="12" xfId="1" applyFont="1" applyBorder="1"/>
    <xf numFmtId="44" fontId="0" fillId="0" borderId="12" xfId="0" applyNumberFormat="1" applyBorder="1"/>
    <xf numFmtId="0" fontId="0" fillId="0" borderId="13" xfId="0" applyBorder="1"/>
    <xf numFmtId="0" fontId="3" fillId="2" borderId="0" xfId="0" applyFont="1" applyFill="1" applyAlignment="1" applyProtection="1">
      <alignment horizontal="right" vertical="center"/>
      <protection hidden="1"/>
    </xf>
    <xf numFmtId="44" fontId="4" fillId="4" borderId="2" xfId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12" borderId="2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44" fontId="4" fillId="5" borderId="2" xfId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13" borderId="0" xfId="0" applyFont="1" applyFill="1" applyAlignment="1" applyProtection="1">
      <alignment horizontal="right" vertical="center"/>
      <protection hidden="1"/>
    </xf>
    <xf numFmtId="44" fontId="3" fillId="13" borderId="2" xfId="1" applyFont="1" applyFill="1" applyBorder="1" applyAlignment="1" applyProtection="1">
      <alignment horizontal="center" vertical="center"/>
      <protection hidden="1"/>
    </xf>
    <xf numFmtId="44" fontId="4" fillId="8" borderId="2" xfId="1" applyFont="1" applyFill="1" applyBorder="1" applyAlignment="1" applyProtection="1">
      <alignment horizontal="center" vertical="center"/>
      <protection hidden="1"/>
    </xf>
    <xf numFmtId="0" fontId="3" fillId="14" borderId="2" xfId="0" applyFont="1" applyFill="1" applyBorder="1" applyAlignment="1" applyProtection="1">
      <alignment horizontal="center" vertical="center"/>
      <protection hidden="1"/>
    </xf>
    <xf numFmtId="0" fontId="3" fillId="9" borderId="0" xfId="0" applyFont="1" applyFill="1" applyAlignment="1" applyProtection="1">
      <alignment horizontal="right" vertical="center"/>
      <protection hidden="1"/>
    </xf>
    <xf numFmtId="44" fontId="4" fillId="10" borderId="3" xfId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 hidden="1"/>
    </xf>
    <xf numFmtId="0" fontId="3" fillId="3" borderId="2" xfId="0" applyFont="1" applyFill="1" applyBorder="1" applyAlignment="1" applyProtection="1">
      <alignment horizontal="center" vertical="center"/>
      <protection locked="0" hidden="1"/>
    </xf>
    <xf numFmtId="0" fontId="3" fillId="6" borderId="2" xfId="0" applyFont="1" applyFill="1" applyBorder="1" applyAlignment="1" applyProtection="1">
      <alignment horizontal="center" vertical="center"/>
      <protection locked="0" hidden="1"/>
    </xf>
    <xf numFmtId="0" fontId="3" fillId="13" borderId="2" xfId="0" applyFont="1" applyFill="1" applyBorder="1" applyAlignment="1" applyProtection="1">
      <alignment horizontal="center" vertical="center"/>
      <protection locked="0" hidden="1"/>
    </xf>
    <xf numFmtId="0" fontId="3" fillId="9" borderId="2" xfId="0" applyFont="1" applyFill="1" applyBorder="1" applyAlignment="1" applyProtection="1">
      <alignment horizontal="center" vertical="center"/>
      <protection locked="0" hidden="1"/>
    </xf>
    <xf numFmtId="0" fontId="0" fillId="0" borderId="15" xfId="0" applyBorder="1"/>
    <xf numFmtId="0" fontId="0" fillId="6" borderId="8" xfId="0" applyFill="1" applyBorder="1"/>
    <xf numFmtId="0" fontId="0" fillId="6" borderId="11" xfId="0" applyFill="1" applyBorder="1"/>
    <xf numFmtId="0" fontId="0" fillId="6" borderId="14" xfId="0" applyFill="1" applyBorder="1"/>
    <xf numFmtId="44" fontId="0" fillId="6" borderId="14" xfId="1" applyFont="1" applyFill="1" applyBorder="1"/>
    <xf numFmtId="44" fontId="0" fillId="13" borderId="0" xfId="1" applyFont="1" applyFill="1" applyBorder="1"/>
    <xf numFmtId="44" fontId="0" fillId="0" borderId="0" xfId="1" applyFont="1" applyBorder="1"/>
    <xf numFmtId="44" fontId="0" fillId="0" borderId="0" xfId="0" applyNumberFormat="1"/>
    <xf numFmtId="0" fontId="0" fillId="0" borderId="16" xfId="0" applyBorder="1"/>
    <xf numFmtId="0" fontId="0" fillId="0" borderId="17" xfId="0" applyBorder="1"/>
    <xf numFmtId="44" fontId="0" fillId="6" borderId="0" xfId="0" applyNumberFormat="1" applyFill="1"/>
    <xf numFmtId="44" fontId="0" fillId="6" borderId="0" xfId="1" applyFont="1" applyFill="1" applyBorder="1"/>
    <xf numFmtId="44" fontId="0" fillId="13" borderId="10" xfId="1" applyFont="1" applyFill="1" applyBorder="1"/>
    <xf numFmtId="44" fontId="0" fillId="0" borderId="10" xfId="1" applyFont="1" applyBorder="1"/>
    <xf numFmtId="44" fontId="0" fillId="0" borderId="10" xfId="0" applyNumberFormat="1" applyBorder="1"/>
    <xf numFmtId="44" fontId="0" fillId="6" borderId="10" xfId="1" applyFont="1" applyFill="1" applyBorder="1"/>
    <xf numFmtId="0" fontId="3" fillId="15" borderId="0" xfId="0" applyFont="1" applyFill="1" applyAlignment="1" applyProtection="1">
      <alignment horizontal="center" vertical="center"/>
      <protection locked="0" hidden="1"/>
    </xf>
    <xf numFmtId="44" fontId="5" fillId="16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44" fontId="5" fillId="16" borderId="1" xfId="0" applyNumberFormat="1" applyFont="1" applyFill="1" applyBorder="1" applyAlignment="1" applyProtection="1">
      <alignment vertical="center"/>
      <protection hidden="1"/>
    </xf>
    <xf numFmtId="0" fontId="10" fillId="11" borderId="0" xfId="0" applyFont="1" applyFill="1" applyAlignment="1" applyProtection="1">
      <alignment vertical="center"/>
      <protection hidden="1"/>
    </xf>
    <xf numFmtId="0" fontId="3" fillId="11" borderId="0" xfId="0" applyFont="1" applyFill="1" applyAlignment="1" applyProtection="1">
      <alignment vertical="center"/>
      <protection hidden="1"/>
    </xf>
    <xf numFmtId="0" fontId="3" fillId="11" borderId="2" xfId="0" applyFont="1" applyFill="1" applyBorder="1" applyAlignment="1" applyProtection="1">
      <alignment vertical="center"/>
      <protection hidden="1"/>
    </xf>
    <xf numFmtId="0" fontId="3" fillId="16" borderId="2" xfId="0" applyFont="1" applyFill="1" applyBorder="1" applyAlignment="1" applyProtection="1">
      <alignment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0" fontId="4" fillId="4" borderId="0" xfId="0" applyFont="1" applyFill="1" applyAlignment="1" applyProtection="1">
      <alignment horizontal="right" vertical="center" wrapText="1"/>
      <protection hidden="1"/>
    </xf>
    <xf numFmtId="0" fontId="4" fillId="4" borderId="0" xfId="0" applyFont="1" applyFill="1" applyAlignment="1" applyProtection="1">
      <alignment vertical="center"/>
      <protection hidden="1"/>
    </xf>
    <xf numFmtId="44" fontId="5" fillId="16" borderId="2" xfId="0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10" fillId="12" borderId="0" xfId="0" applyFont="1" applyFill="1" applyAlignment="1" applyProtection="1">
      <alignment vertical="center"/>
      <protection hidden="1"/>
    </xf>
    <xf numFmtId="0" fontId="3" fillId="12" borderId="0" xfId="0" applyFont="1" applyFill="1" applyAlignment="1" applyProtection="1">
      <alignment vertical="center" wrapText="1"/>
      <protection hidden="1"/>
    </xf>
    <xf numFmtId="0" fontId="3" fillId="12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right" vertical="center" wrapText="1"/>
      <protection hidden="1"/>
    </xf>
    <xf numFmtId="0" fontId="4" fillId="5" borderId="0" xfId="0" applyFont="1" applyFill="1" applyAlignment="1" applyProtection="1">
      <alignment vertical="center"/>
      <protection hidden="1"/>
    </xf>
    <xf numFmtId="0" fontId="10" fillId="7" borderId="0" xfId="0" applyFont="1" applyFill="1" applyAlignment="1" applyProtection="1">
      <alignment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3" fillId="7" borderId="0" xfId="0" applyFont="1" applyFill="1" applyAlignment="1" applyProtection="1">
      <alignment vertical="center"/>
      <protection hidden="1"/>
    </xf>
    <xf numFmtId="0" fontId="3" fillId="6" borderId="0" xfId="0" applyFont="1" applyFill="1" applyAlignment="1" applyProtection="1">
      <alignment vertical="center" wrapText="1"/>
      <protection hidden="1"/>
    </xf>
    <xf numFmtId="0" fontId="3" fillId="13" borderId="0" xfId="0" applyFont="1" applyFill="1" applyAlignment="1" applyProtection="1">
      <alignment vertical="center" wrapText="1"/>
      <protection hidden="1"/>
    </xf>
    <xf numFmtId="0" fontId="3" fillId="13" borderId="0" xfId="0" applyFont="1" applyFill="1" applyAlignment="1" applyProtection="1">
      <alignment horizontal="right" vertical="center" wrapText="1"/>
      <protection hidden="1"/>
    </xf>
    <xf numFmtId="0" fontId="4" fillId="8" borderId="0" xfId="0" applyFont="1" applyFill="1" applyAlignment="1" applyProtection="1">
      <alignment horizontal="right"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0" fillId="14" borderId="0" xfId="0" applyFont="1" applyFill="1" applyAlignment="1" applyProtection="1">
      <alignment vertical="center"/>
      <protection hidden="1"/>
    </xf>
    <xf numFmtId="0" fontId="3" fillId="14" borderId="0" xfId="0" applyFont="1" applyFill="1" applyAlignment="1" applyProtection="1">
      <alignment vertical="center"/>
      <protection hidden="1"/>
    </xf>
    <xf numFmtId="0" fontId="3" fillId="9" borderId="0" xfId="0" applyFont="1" applyFill="1" applyAlignment="1" applyProtection="1">
      <alignment vertical="center" wrapText="1"/>
      <protection hidden="1"/>
    </xf>
    <xf numFmtId="0" fontId="4" fillId="10" borderId="0" xfId="0" applyFont="1" applyFill="1" applyAlignment="1" applyProtection="1">
      <alignment horizontal="right" vertical="center" wrapText="1"/>
      <protection hidden="1"/>
    </xf>
    <xf numFmtId="0" fontId="4" fillId="10" borderId="0" xfId="0" applyFont="1" applyFill="1" applyAlignment="1" applyProtection="1">
      <alignment vertical="center"/>
      <protection hidden="1"/>
    </xf>
    <xf numFmtId="44" fontId="5" fillId="16" borderId="3" xfId="0" applyNumberFormat="1" applyFont="1" applyFill="1" applyBorder="1" applyAlignment="1" applyProtection="1">
      <alignment vertical="center"/>
      <protection hidden="1"/>
    </xf>
    <xf numFmtId="0" fontId="3" fillId="16" borderId="18" xfId="0" applyFont="1" applyFill="1" applyBorder="1" applyAlignment="1" applyProtection="1">
      <alignment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165" fontId="8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2">
    <cellStyle name="Monétaire" xfId="1" builtinId="4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152400</xdr:rowOff>
    </xdr:from>
    <xdr:to>
      <xdr:col>1</xdr:col>
      <xdr:colOff>1809750</xdr:colOff>
      <xdr:row>1</xdr:row>
      <xdr:rowOff>170245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DACDAB2-EE9B-2FFB-36E6-BC4E2FC3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152400"/>
          <a:ext cx="2381249" cy="97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showGridLines="0" tabSelected="1" workbookViewId="0">
      <selection activeCell="F10" sqref="F10"/>
    </sheetView>
  </sheetViews>
  <sheetFormatPr baseColWidth="10" defaultColWidth="0" defaultRowHeight="13.8" zeroHeight="1" x14ac:dyDescent="0.3"/>
  <cols>
    <col min="1" max="1" width="11.5546875" style="52" customWidth="1"/>
    <col min="2" max="2" width="33" style="52" customWidth="1"/>
    <col min="3" max="3" width="7.6640625" style="52" bestFit="1" customWidth="1"/>
    <col min="4" max="7" width="15" style="52" bestFit="1" customWidth="1"/>
    <col min="8" max="8" width="3.44140625" style="52" customWidth="1"/>
    <col min="9" max="9" width="11.33203125" style="52" bestFit="1" customWidth="1"/>
    <col min="10" max="10" width="3.33203125" style="52" customWidth="1"/>
    <col min="11" max="14" width="11.5546875" style="52" customWidth="1"/>
    <col min="15" max="16384" width="11.5546875" style="52" hidden="1"/>
  </cols>
  <sheetData>
    <row r="1" spans="1:14" ht="76.2" customHeight="1" x14ac:dyDescent="0.3">
      <c r="A1" s="87" t="str">
        <f>"SIMULATEUR DE COÛT - "&amp;Paramétrage!$B$26</f>
        <v>SIMULATEUR DE COÛT - 2024-2025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x14ac:dyDescent="0.3"/>
    <row r="3" spans="1:14" ht="14.4" thickBot="1" x14ac:dyDescent="0.35"/>
    <row r="4" spans="1:14" x14ac:dyDescent="0.3">
      <c r="D4" s="53" t="s">
        <v>0</v>
      </c>
      <c r="E4" s="53" t="s">
        <v>1</v>
      </c>
      <c r="F4" s="53" t="s">
        <v>2</v>
      </c>
      <c r="G4" s="53" t="s">
        <v>3</v>
      </c>
      <c r="I4" s="54">
        <f>Paramétrage!$C$28</f>
        <v>91</v>
      </c>
      <c r="K4" s="52" t="str">
        <f>"Cotisation familiale annuelle obligatoire : "&amp;Paramétrage!$C$28&amp;" €"</f>
        <v>Cotisation familiale annuelle obligatoire : 91 €</v>
      </c>
    </row>
    <row r="5" spans="1:14" x14ac:dyDescent="0.3">
      <c r="A5" s="55" t="s">
        <v>5</v>
      </c>
      <c r="B5" s="56"/>
      <c r="C5" s="56"/>
      <c r="D5" s="57"/>
      <c r="E5" s="57"/>
      <c r="F5" s="57"/>
      <c r="G5" s="57"/>
      <c r="I5" s="58"/>
      <c r="K5" s="52" t="str">
        <f>"Cotisation familiale APEL facultative : "&amp;Paramétrage!$B$30&amp;" €"</f>
        <v>Cotisation familiale APEL facultative : 27 €</v>
      </c>
    </row>
    <row r="6" spans="1:14" ht="27.6" x14ac:dyDescent="0.3">
      <c r="A6" s="56"/>
      <c r="B6" s="59" t="s">
        <v>4</v>
      </c>
      <c r="C6" s="14" t="s">
        <v>40</v>
      </c>
      <c r="D6" s="29"/>
      <c r="E6" s="29"/>
      <c r="F6" s="29"/>
      <c r="G6" s="29"/>
      <c r="I6" s="51">
        <f>IF(M6="Oui",Paramétrage!$B$30,0)</f>
        <v>27</v>
      </c>
      <c r="K6" s="52" t="s">
        <v>51</v>
      </c>
      <c r="M6" s="50" t="s">
        <v>45</v>
      </c>
    </row>
    <row r="7" spans="1:14" ht="16.5" customHeight="1" x14ac:dyDescent="0.3">
      <c r="A7" s="56"/>
      <c r="B7" s="60" t="s">
        <v>25</v>
      </c>
      <c r="C7" s="61"/>
      <c r="D7" s="15" t="str">
        <f>IF(ISNA(VLOOKUP(D6,Paramétrage!$B$2:$C$14,2,FALSE())),"",VLOOKUP(D6,Paramétrage!$B$2:$C$14,2,FALSE())/10)</f>
        <v/>
      </c>
      <c r="E7" s="15" t="str">
        <f>IF(ISNA(VLOOKUP(E6,Paramétrage!$B$2:$C$14,2,FALSE())),"",VLOOKUP(E6,Paramétrage!$B$2:$C$14,2,FALSE())/10)</f>
        <v/>
      </c>
      <c r="F7" s="15" t="str">
        <f>IF(ISNA(VLOOKUP(F6,Paramétrage!$B$2:$C$14,2,FALSE())),"",VLOOKUP(F6,Paramétrage!$B$2:$C$14,2,FALSE())/10)</f>
        <v/>
      </c>
      <c r="G7" s="15" t="str">
        <f>IF(ISNA(VLOOKUP(G6,Paramétrage!$B$2:$C$14,2,FALSE())),"",VLOOKUP(G6,Paramétrage!$B$2:$C$14,2,FALSE())/10)</f>
        <v/>
      </c>
      <c r="I7" s="62">
        <f>SUM(D7:G7)</f>
        <v>0</v>
      </c>
    </row>
    <row r="8" spans="1:14" x14ac:dyDescent="0.3">
      <c r="B8" s="63"/>
      <c r="D8" s="16"/>
      <c r="E8" s="16"/>
      <c r="F8" s="16"/>
      <c r="G8" s="16"/>
      <c r="I8" s="58"/>
    </row>
    <row r="9" spans="1:14" x14ac:dyDescent="0.3">
      <c r="A9" s="64" t="s">
        <v>6</v>
      </c>
      <c r="B9" s="65"/>
      <c r="C9" s="66"/>
      <c r="D9" s="17"/>
      <c r="E9" s="17"/>
      <c r="F9" s="17"/>
      <c r="G9" s="17"/>
      <c r="I9" s="58"/>
    </row>
    <row r="10" spans="1:14" ht="28.5" customHeight="1" x14ac:dyDescent="0.3">
      <c r="A10" s="66"/>
      <c r="B10" s="67" t="s">
        <v>35</v>
      </c>
      <c r="C10" s="18" t="s">
        <v>40</v>
      </c>
      <c r="D10" s="30"/>
      <c r="E10" s="30"/>
      <c r="F10" s="30"/>
      <c r="G10" s="30"/>
      <c r="I10" s="58"/>
    </row>
    <row r="11" spans="1:14" ht="16.5" customHeight="1" x14ac:dyDescent="0.3">
      <c r="A11" s="66"/>
      <c r="B11" s="68" t="s">
        <v>26</v>
      </c>
      <c r="C11" s="69"/>
      <c r="D11" s="19" t="str">
        <f>IF(OR(ISNA(VLOOKUP(D10,Paramétrage!$B$20:$C$23,2,FALSE())),D$6=""),"",VLOOKUP(D10,Paramétrage!$B$20:$C$23,2,FALSE())*VLOOKUP(D6,Paramétrage!$B$2:$D$14,3,FALSE())/10)</f>
        <v/>
      </c>
      <c r="E11" s="19" t="str">
        <f>IF(OR(ISNA(VLOOKUP(E10,Paramétrage!$B$20:$C$23,2,FALSE())),E$6=""),"",VLOOKUP(E10,Paramétrage!$B$20:$C$23,2,FALSE())*VLOOKUP(E6,Paramétrage!$B$2:$D$14,3,FALSE())/10)</f>
        <v/>
      </c>
      <c r="F11" s="19" t="str">
        <f>IF(OR(ISNA(VLOOKUP(F10,Paramétrage!$B$20:$C$23,2,FALSE())),F$6=""),"",VLOOKUP(F10,Paramétrage!$B$20:$C$23,2,FALSE())*VLOOKUP(F6,Paramétrage!$B$2:$D$14,3,FALSE())/10)</f>
        <v/>
      </c>
      <c r="G11" s="19" t="str">
        <f>IF(OR(ISNA(VLOOKUP(G10,Paramétrage!$B$20:$C$23,2,FALSE())),G$6=""),"",VLOOKUP(G10,Paramétrage!$B$20:$C$23,2,FALSE())*VLOOKUP(G6,Paramétrage!$B$2:$D$14,3,FALSE())/10)</f>
        <v/>
      </c>
      <c r="I11" s="62">
        <f>SUM(D11:G11)</f>
        <v>0</v>
      </c>
    </row>
    <row r="12" spans="1:14" x14ac:dyDescent="0.3">
      <c r="B12" s="63"/>
      <c r="D12" s="16"/>
      <c r="E12" s="16"/>
      <c r="F12" s="16"/>
      <c r="G12" s="16"/>
      <c r="I12" s="58"/>
    </row>
    <row r="13" spans="1:14" x14ac:dyDescent="0.3">
      <c r="A13" s="70" t="s">
        <v>7</v>
      </c>
      <c r="B13" s="71"/>
      <c r="C13" s="72"/>
      <c r="D13" s="20"/>
      <c r="E13" s="20"/>
      <c r="F13" s="20"/>
      <c r="G13" s="20"/>
      <c r="I13" s="58"/>
    </row>
    <row r="14" spans="1:14" ht="27.6" x14ac:dyDescent="0.3">
      <c r="A14" s="72"/>
      <c r="B14" s="73" t="s">
        <v>37</v>
      </c>
      <c r="C14" s="21" t="s">
        <v>40</v>
      </c>
      <c r="D14" s="31"/>
      <c r="E14" s="31"/>
      <c r="F14" s="31"/>
      <c r="G14" s="31"/>
      <c r="I14" s="58"/>
      <c r="K14" s="22" t="s">
        <v>43</v>
      </c>
    </row>
    <row r="15" spans="1:14" ht="27.6" x14ac:dyDescent="0.3">
      <c r="A15" s="72"/>
      <c r="B15" s="74" t="s">
        <v>36</v>
      </c>
      <c r="C15" s="23" t="s">
        <v>40</v>
      </c>
      <c r="D15" s="32"/>
      <c r="E15" s="32"/>
      <c r="F15" s="32"/>
      <c r="G15" s="32"/>
      <c r="I15" s="58"/>
    </row>
    <row r="16" spans="1:14" hidden="1" x14ac:dyDescent="0.3">
      <c r="A16" s="72"/>
      <c r="B16" s="75" t="s">
        <v>41</v>
      </c>
      <c r="C16" s="23"/>
      <c r="D16" s="24">
        <f>IF(OR(ISNA(VLOOKUP(D14,Paramétrage!$B$20:$C$23,2,FALSE())),D6=""),0,VLOOKUP(D14,Paramétrage!$B$20:$C$23,2,FALSE())*VLOOKUP(D6,Paramétrage!$B$2:$F$14,4,FALSE())/10)</f>
        <v>0</v>
      </c>
      <c r="E16" s="24">
        <f>IF(OR(ISNA(VLOOKUP(E14,Paramétrage!$B$20:$C$23,2,FALSE())),E6=""),0,VLOOKUP(E14,Paramétrage!$B$20:$C$23,2,FALSE())*VLOOKUP(E6,Paramétrage!$B$2:$F$14,4,FALSE())/10)</f>
        <v>0</v>
      </c>
      <c r="F16" s="24">
        <f>IF(OR(ISNA(VLOOKUP(F14,Paramétrage!$B$20:$C$23,2,FALSE())),F6=""),0,VLOOKUP(F14,Paramétrage!$B$20:$C$23,2,FALSE())*VLOOKUP(F6,Paramétrage!$B$2:$F$14,4,FALSE())/10)</f>
        <v>0</v>
      </c>
      <c r="G16" s="24">
        <f>IF(OR(ISNA(VLOOKUP(G14,Paramétrage!$B$20:$C$23,2,FALSE())),G6=""),0,VLOOKUP(G14,Paramétrage!$B$20:$C$23,2,FALSE())*VLOOKUP(G6,Paramétrage!$B$2:$F$14,4,FALSE())/10)</f>
        <v>0</v>
      </c>
      <c r="I16" s="58"/>
    </row>
    <row r="17" spans="1:14" hidden="1" x14ac:dyDescent="0.3">
      <c r="A17" s="72"/>
      <c r="B17" s="75" t="s">
        <v>42</v>
      </c>
      <c r="C17" s="23"/>
      <c r="D17" s="24">
        <f>IF(OR(ISNA(VLOOKUP(D15,Paramétrage!$B$20:$C$23,2,FALSE())),D6=""),0,VLOOKUP(D15,Paramétrage!$B$20:$C$23,2,FALSE())*VLOOKUP(D6,Paramétrage!$B$2:$F$14,5,FALSE())/10)</f>
        <v>0</v>
      </c>
      <c r="E17" s="24">
        <f>IF(OR(ISNA(VLOOKUP(E15,Paramétrage!$B$20:$C$23,2,FALSE())),E6=""),0,VLOOKUP(E15,Paramétrage!$B$20:$C$23,2,FALSE())*VLOOKUP(E6,Paramétrage!$B$2:$F$14,5,FALSE())/10)</f>
        <v>0</v>
      </c>
      <c r="F17" s="24">
        <f>IF(OR(ISNA(VLOOKUP(F15,Paramétrage!$B$20:$C$23,2,FALSE())),F6=""),0,VLOOKUP(F15,Paramétrage!$B$20:$C$23,2,FALSE())*VLOOKUP(F6,Paramétrage!$B$2:$F$14,5,FALSE())/10)</f>
        <v>0</v>
      </c>
      <c r="G17" s="24">
        <f>IF(OR(ISNA(VLOOKUP(G15,Paramétrage!$B$20:$C$23,2,FALSE())),G6=""),0,VLOOKUP(G15,Paramétrage!$B$20:$C$23,2,FALSE())*VLOOKUP(G6,Paramétrage!$B$2:$F$14,5,FALSE())/10)</f>
        <v>0</v>
      </c>
      <c r="I17" s="58"/>
    </row>
    <row r="18" spans="1:14" ht="16.5" customHeight="1" x14ac:dyDescent="0.3">
      <c r="A18" s="72"/>
      <c r="B18" s="76" t="s">
        <v>27</v>
      </c>
      <c r="C18" s="77"/>
      <c r="D18" s="25" t="str">
        <f>IF(SUM(D16:D17)=0,"",SUM(D16:D17))</f>
        <v/>
      </c>
      <c r="E18" s="25" t="str">
        <f t="shared" ref="E18:G18" si="0">IF(SUM(E16:E17)=0,"",SUM(E16:E17))</f>
        <v/>
      </c>
      <c r="F18" s="25" t="str">
        <f t="shared" si="0"/>
        <v/>
      </c>
      <c r="G18" s="25" t="str">
        <f t="shared" si="0"/>
        <v/>
      </c>
      <c r="I18" s="62">
        <f>SUM(D18:G18)</f>
        <v>0</v>
      </c>
    </row>
    <row r="19" spans="1:14" x14ac:dyDescent="0.3">
      <c r="D19" s="16"/>
      <c r="E19" s="16"/>
      <c r="F19" s="16"/>
      <c r="G19" s="16"/>
      <c r="I19" s="58"/>
    </row>
    <row r="20" spans="1:14" x14ac:dyDescent="0.3">
      <c r="A20" s="78" t="s">
        <v>8</v>
      </c>
      <c r="B20" s="79"/>
      <c r="C20" s="79"/>
      <c r="D20" s="26"/>
      <c r="E20" s="26"/>
      <c r="F20" s="26"/>
      <c r="G20" s="26"/>
      <c r="I20" s="84"/>
    </row>
    <row r="21" spans="1:14" ht="27.6" x14ac:dyDescent="0.3">
      <c r="A21" s="79"/>
      <c r="B21" s="80" t="s">
        <v>9</v>
      </c>
      <c r="C21" s="27" t="s">
        <v>40</v>
      </c>
      <c r="D21" s="33"/>
      <c r="E21" s="33"/>
      <c r="F21" s="33"/>
      <c r="G21" s="33"/>
      <c r="I21" s="58"/>
      <c r="K21" s="22" t="s">
        <v>44</v>
      </c>
    </row>
    <row r="22" spans="1:14" ht="16.5" customHeight="1" thickBot="1" x14ac:dyDescent="0.35">
      <c r="A22" s="79"/>
      <c r="B22" s="81" t="s">
        <v>28</v>
      </c>
      <c r="C22" s="82"/>
      <c r="D22" s="28" t="str">
        <f>IF(OR(D6="",D21&lt;&gt;"Oui"),"",IF(D21="Oui",VLOOKUP(D$6,Paramétrage!$B$2:$G$14,6,FALSE()),"")/10)</f>
        <v/>
      </c>
      <c r="E22" s="28" t="str">
        <f>IF(OR(E6="",E21&lt;&gt;"Oui"),"",IF(E21="Oui",VLOOKUP(E$6,Paramétrage!$B$2:$G$14,6,FALSE()),"")/10)</f>
        <v/>
      </c>
      <c r="F22" s="28" t="str">
        <f>IF(OR(F6="",F21&lt;&gt;"Oui"),"",IF(F21="Oui",VLOOKUP(F$6,Paramétrage!$B$2:$G$14,6,FALSE()),"")/10)</f>
        <v/>
      </c>
      <c r="G22" s="28" t="str">
        <f>IF(OR(G6="",G21&lt;&gt;"Oui"),"",IF(G21="Oui",VLOOKUP(G$6,Paramétrage!$B$2:$G$14,6,FALSE()),"")/10)</f>
        <v/>
      </c>
      <c r="I22" s="83">
        <f>SUM(D22:G22)</f>
        <v>0</v>
      </c>
    </row>
    <row r="23" spans="1:14" x14ac:dyDescent="0.3"/>
    <row r="24" spans="1:14" x14ac:dyDescent="0.3"/>
    <row r="25" spans="1:14" x14ac:dyDescent="0.3">
      <c r="I25" s="85">
        <f>SUM(I7:I22) + (I4+I6)/10</f>
        <v>11.8</v>
      </c>
      <c r="J25" s="85"/>
      <c r="K25" s="85"/>
      <c r="L25" s="85"/>
      <c r="M25" s="85"/>
    </row>
    <row r="26" spans="1:14" x14ac:dyDescent="0.3"/>
    <row r="27" spans="1:14" x14ac:dyDescent="0.3">
      <c r="I27" s="86">
        <f>I25*10</f>
        <v>118</v>
      </c>
      <c r="J27" s="86"/>
      <c r="K27" s="86"/>
      <c r="L27" s="86"/>
      <c r="M27" s="86"/>
    </row>
    <row r="28" spans="1:14" x14ac:dyDescent="0.3"/>
    <row r="29" spans="1:14" x14ac:dyDescent="0.3"/>
    <row r="30" spans="1:14" x14ac:dyDescent="0.3"/>
    <row r="31" spans="1:14" x14ac:dyDescent="0.3"/>
    <row r="32" spans="1:14" ht="37.200000000000003" customHeight="1" x14ac:dyDescent="0.3">
      <c r="A32" s="88" t="s">
        <v>49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</row>
    <row r="33" spans="1:14" x14ac:dyDescent="0.3">
      <c r="A33" s="89" t="s">
        <v>48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</row>
  </sheetData>
  <sheetProtection sheet="1" objects="1" scenarios="1" selectLockedCells="1"/>
  <mergeCells count="5">
    <mergeCell ref="I25:M25"/>
    <mergeCell ref="I27:M27"/>
    <mergeCell ref="A1:N1"/>
    <mergeCell ref="A32:N32"/>
    <mergeCell ref="A33:N33"/>
  </mergeCells>
  <phoneticPr fontId="2" type="noConversion"/>
  <conditionalFormatting sqref="I25:M27">
    <cfRule type="expression" dxfId="0" priority="1">
      <formula>$D$6=""</formula>
    </cfRule>
  </conditionalFormatting>
  <dataValidations count="1">
    <dataValidation type="list" allowBlank="1" showInputMessage="1" showErrorMessage="1" sqref="D21:G21 M6" xr:uid="{00000000-0002-0000-0000-000000000000}">
      <formula1>"Oui,Non"</formula1>
    </dataValidation>
  </dataValidations>
  <pageMargins left="0.25" right="0.25" top="0.75" bottom="0.75" header="0.3" footer="0.3"/>
  <pageSetup paperSize="9" scale="82" orientation="landscape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Paramétrage!$B$2:$B$14</xm:f>
          </x14:formula1>
          <xm:sqref>D6:G6</xm:sqref>
        </x14:dataValidation>
        <x14:dataValidation type="list" allowBlank="1" showInputMessage="1" showErrorMessage="1" xr:uid="{00000000-0002-0000-0000-000002000000}">
          <x14:formula1>
            <xm:f>Paramétrage!$B$20:$B$23</xm:f>
          </x14:formula1>
          <xm:sqref>D10:G10 D14:G15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showGridLines="0" workbookViewId="0">
      <selection activeCell="E22" sqref="E22"/>
    </sheetView>
  </sheetViews>
  <sheetFormatPr baseColWidth="10" defaultRowHeight="14.4" x14ac:dyDescent="0.3"/>
  <cols>
    <col min="1" max="1" width="15.6640625" bestFit="1" customWidth="1"/>
    <col min="2" max="2" width="14.5546875" bestFit="1" customWidth="1"/>
    <col min="5" max="5" width="13.88671875" bestFit="1" customWidth="1"/>
    <col min="6" max="6" width="20.44140625" bestFit="1" customWidth="1"/>
  </cols>
  <sheetData>
    <row r="1" spans="1:8" x14ac:dyDescent="0.3">
      <c r="B1" s="1" t="s">
        <v>24</v>
      </c>
      <c r="C1" s="2" t="s">
        <v>5</v>
      </c>
      <c r="D1" s="2" t="s">
        <v>29</v>
      </c>
      <c r="E1" s="2" t="s">
        <v>38</v>
      </c>
      <c r="F1" s="2" t="s">
        <v>39</v>
      </c>
      <c r="G1" s="2" t="s">
        <v>8</v>
      </c>
      <c r="H1" s="3"/>
    </row>
    <row r="2" spans="1:8" x14ac:dyDescent="0.3">
      <c r="A2" t="s">
        <v>10</v>
      </c>
      <c r="B2" s="4" t="s">
        <v>11</v>
      </c>
      <c r="C2" s="39">
        <v>524</v>
      </c>
      <c r="D2" s="39">
        <v>5.9</v>
      </c>
      <c r="E2" s="39">
        <v>2.5</v>
      </c>
      <c r="F2" s="39">
        <v>3.7</v>
      </c>
      <c r="H2" s="5"/>
    </row>
    <row r="3" spans="1:8" x14ac:dyDescent="0.3">
      <c r="B3" s="4" t="s">
        <v>12</v>
      </c>
      <c r="C3" s="40">
        <f>$C$2</f>
        <v>524</v>
      </c>
      <c r="D3" s="40">
        <f>$D$2</f>
        <v>5.9</v>
      </c>
      <c r="E3" s="41">
        <f>$E$2</f>
        <v>2.5</v>
      </c>
      <c r="F3" s="41">
        <f>$F$2</f>
        <v>3.7</v>
      </c>
      <c r="H3" s="5"/>
    </row>
    <row r="4" spans="1:8" x14ac:dyDescent="0.3">
      <c r="B4" s="4" t="s">
        <v>13</v>
      </c>
      <c r="C4" s="40">
        <f t="shared" ref="C4" si="0">$C$2</f>
        <v>524</v>
      </c>
      <c r="D4" s="40">
        <f t="shared" ref="D4:D5" si="1">$D$2</f>
        <v>5.9</v>
      </c>
      <c r="E4" s="41">
        <f t="shared" ref="E4:E10" si="2">$E$2</f>
        <v>2.5</v>
      </c>
      <c r="F4" s="41">
        <f t="shared" ref="F4:F14" si="3">$F$2</f>
        <v>3.7</v>
      </c>
      <c r="H4" s="5"/>
    </row>
    <row r="5" spans="1:8" x14ac:dyDescent="0.3">
      <c r="B5" s="42" t="s">
        <v>14</v>
      </c>
      <c r="C5" s="10">
        <v>670</v>
      </c>
      <c r="D5" s="11">
        <f t="shared" si="1"/>
        <v>5.9</v>
      </c>
      <c r="E5" s="12">
        <f t="shared" si="2"/>
        <v>2.5</v>
      </c>
      <c r="F5" s="12">
        <f t="shared" si="3"/>
        <v>3.7</v>
      </c>
      <c r="G5" s="9"/>
      <c r="H5" s="43"/>
    </row>
    <row r="6" spans="1:8" x14ac:dyDescent="0.3">
      <c r="B6" s="4" t="s">
        <v>15</v>
      </c>
      <c r="C6" s="40">
        <f>$C$5</f>
        <v>670</v>
      </c>
      <c r="D6" s="39">
        <v>6.5</v>
      </c>
      <c r="E6" s="41">
        <f t="shared" si="2"/>
        <v>2.5</v>
      </c>
      <c r="F6" s="41">
        <f t="shared" si="3"/>
        <v>3.7</v>
      </c>
      <c r="H6" s="5"/>
    </row>
    <row r="7" spans="1:8" x14ac:dyDescent="0.3">
      <c r="B7" s="4" t="s">
        <v>16</v>
      </c>
      <c r="C7" s="40">
        <f t="shared" ref="C7:C10" si="4">$C$5</f>
        <v>670</v>
      </c>
      <c r="D7" s="40">
        <f>$D$6</f>
        <v>6.5</v>
      </c>
      <c r="E7" s="41">
        <f t="shared" si="2"/>
        <v>2.5</v>
      </c>
      <c r="F7" s="41">
        <f t="shared" si="3"/>
        <v>3.7</v>
      </c>
      <c r="H7" s="5"/>
    </row>
    <row r="8" spans="1:8" x14ac:dyDescent="0.3">
      <c r="B8" s="4" t="s">
        <v>17</v>
      </c>
      <c r="C8" s="40">
        <f t="shared" si="4"/>
        <v>670</v>
      </c>
      <c r="D8" s="40">
        <f t="shared" ref="D8:D10" si="5">$D$6</f>
        <v>6.5</v>
      </c>
      <c r="E8" s="41">
        <f t="shared" si="2"/>
        <v>2.5</v>
      </c>
      <c r="F8" s="41">
        <f t="shared" si="3"/>
        <v>3.7</v>
      </c>
      <c r="H8" s="5"/>
    </row>
    <row r="9" spans="1:8" x14ac:dyDescent="0.3">
      <c r="B9" s="4" t="s">
        <v>18</v>
      </c>
      <c r="C9" s="40">
        <f t="shared" si="4"/>
        <v>670</v>
      </c>
      <c r="D9" s="40">
        <f t="shared" si="5"/>
        <v>6.5</v>
      </c>
      <c r="E9" s="41">
        <f t="shared" si="2"/>
        <v>2.5</v>
      </c>
      <c r="F9" s="41">
        <f t="shared" si="3"/>
        <v>3.7</v>
      </c>
      <c r="H9" s="5"/>
    </row>
    <row r="10" spans="1:8" x14ac:dyDescent="0.3">
      <c r="B10" s="42" t="s">
        <v>19</v>
      </c>
      <c r="C10" s="11">
        <f t="shared" si="4"/>
        <v>670</v>
      </c>
      <c r="D10" s="11">
        <f t="shared" si="5"/>
        <v>6.5</v>
      </c>
      <c r="E10" s="12">
        <f t="shared" si="2"/>
        <v>2.5</v>
      </c>
      <c r="F10" s="12">
        <f t="shared" si="3"/>
        <v>3.7</v>
      </c>
      <c r="G10" s="9"/>
      <c r="H10" s="43"/>
    </row>
    <row r="11" spans="1:8" x14ac:dyDescent="0.3">
      <c r="B11" s="4" t="s">
        <v>20</v>
      </c>
      <c r="C11" s="39">
        <v>797</v>
      </c>
      <c r="D11" s="39">
        <v>7</v>
      </c>
      <c r="E11" s="39">
        <v>0</v>
      </c>
      <c r="F11" s="41">
        <f t="shared" si="3"/>
        <v>3.7</v>
      </c>
      <c r="G11" s="44">
        <v>200</v>
      </c>
      <c r="H11" s="5"/>
    </row>
    <row r="12" spans="1:8" x14ac:dyDescent="0.3">
      <c r="B12" s="4" t="s">
        <v>21</v>
      </c>
      <c r="C12" s="40">
        <f>$C$11</f>
        <v>797</v>
      </c>
      <c r="D12" s="40">
        <f>$D$11</f>
        <v>7</v>
      </c>
      <c r="E12" s="41">
        <f>$E$11</f>
        <v>0</v>
      </c>
      <c r="F12" s="41">
        <f t="shared" si="3"/>
        <v>3.7</v>
      </c>
      <c r="G12" s="45">
        <v>390</v>
      </c>
      <c r="H12" s="5"/>
    </row>
    <row r="13" spans="1:8" x14ac:dyDescent="0.3">
      <c r="B13" s="4" t="s">
        <v>22</v>
      </c>
      <c r="C13" s="40">
        <f>$C$11</f>
        <v>797</v>
      </c>
      <c r="D13" s="40">
        <f t="shared" ref="D13:D14" si="6">$D$11</f>
        <v>7</v>
      </c>
      <c r="E13" s="41">
        <f t="shared" ref="E13:E14" si="7">$E$11</f>
        <v>0</v>
      </c>
      <c r="F13" s="41">
        <f t="shared" si="3"/>
        <v>3.7</v>
      </c>
      <c r="G13" s="45">
        <v>490</v>
      </c>
      <c r="H13" s="5"/>
    </row>
    <row r="14" spans="1:8" ht="15" thickBot="1" x14ac:dyDescent="0.35">
      <c r="B14" s="6" t="s">
        <v>23</v>
      </c>
      <c r="C14" s="46">
        <v>827</v>
      </c>
      <c r="D14" s="47">
        <f t="shared" si="6"/>
        <v>7</v>
      </c>
      <c r="E14" s="48">
        <f t="shared" si="7"/>
        <v>0</v>
      </c>
      <c r="F14" s="48">
        <f t="shared" si="3"/>
        <v>3.7</v>
      </c>
      <c r="G14" s="49">
        <v>490</v>
      </c>
      <c r="H14" s="8"/>
    </row>
    <row r="18" spans="1:3" ht="15" thickBot="1" x14ac:dyDescent="0.35"/>
    <row r="19" spans="1:3" x14ac:dyDescent="0.3">
      <c r="A19" s="1" t="s">
        <v>30</v>
      </c>
      <c r="B19" s="2"/>
      <c r="C19" s="3"/>
    </row>
    <row r="20" spans="1:3" x14ac:dyDescent="0.3">
      <c r="A20" s="4"/>
      <c r="B20" t="s">
        <v>31</v>
      </c>
      <c r="C20" s="35">
        <v>35</v>
      </c>
    </row>
    <row r="21" spans="1:3" x14ac:dyDescent="0.3">
      <c r="A21" s="4"/>
      <c r="B21" t="s">
        <v>32</v>
      </c>
      <c r="C21" s="35">
        <v>70</v>
      </c>
    </row>
    <row r="22" spans="1:3" x14ac:dyDescent="0.3">
      <c r="A22" s="4"/>
      <c r="B22" t="s">
        <v>33</v>
      </c>
      <c r="C22" s="35">
        <v>100</v>
      </c>
    </row>
    <row r="23" spans="1:3" ht="15" thickBot="1" x14ac:dyDescent="0.35">
      <c r="A23" s="6"/>
      <c r="B23" s="7" t="s">
        <v>34</v>
      </c>
      <c r="C23" s="36">
        <v>138</v>
      </c>
    </row>
    <row r="25" spans="1:3" ht="15" thickBot="1" x14ac:dyDescent="0.35"/>
    <row r="26" spans="1:3" ht="15" thickBot="1" x14ac:dyDescent="0.35">
      <c r="A26" s="13" t="s">
        <v>46</v>
      </c>
      <c r="B26" s="37" t="s">
        <v>47</v>
      </c>
    </row>
    <row r="27" spans="1:3" ht="15" thickBot="1" x14ac:dyDescent="0.35"/>
    <row r="28" spans="1:3" ht="15" thickBot="1" x14ac:dyDescent="0.35">
      <c r="A28" s="13" t="s">
        <v>52</v>
      </c>
      <c r="B28" s="34"/>
      <c r="C28" s="38">
        <v>91</v>
      </c>
    </row>
    <row r="29" spans="1:3" ht="15" thickBot="1" x14ac:dyDescent="0.35"/>
    <row r="30" spans="1:3" ht="15" thickBot="1" x14ac:dyDescent="0.35">
      <c r="A30" s="13" t="s">
        <v>50</v>
      </c>
      <c r="B30" s="38">
        <v>27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</vt:lpstr>
      <vt:lpstr>Paramétrage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MEUNIER</dc:creator>
  <cp:lastModifiedBy>Olivier MEUNIER</cp:lastModifiedBy>
  <cp:lastPrinted>2024-10-09T06:55:45Z</cp:lastPrinted>
  <dcterms:created xsi:type="dcterms:W3CDTF">2024-10-08T15:13:47Z</dcterms:created>
  <dcterms:modified xsi:type="dcterms:W3CDTF">2024-12-16T14:20:59Z</dcterms:modified>
</cp:coreProperties>
</file>